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r_ pásy pro stacionární brusky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<sst xmlns="http://schemas.openxmlformats.org/spreadsheetml/2006/main" count="52" uniqueCount="32">
  <si>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BRUSNÉ PÁSY PRO STACIONÁRNÍ BRUSKY – VSM a SUNMIGHT</t>
  </si>
  <si>
    <t>TYP</t>
  </si>
  <si>
    <t>ROZMĚR</t>
  </si>
  <si>
    <t>K24</t>
  </si>
  <si>
    <t>K36</t>
  </si>
  <si>
    <t>K40</t>
  </si>
  <si>
    <t>K50</t>
  </si>
  <si>
    <t>K60</t>
  </si>
  <si>
    <t>K80</t>
  </si>
  <si>
    <t>K100</t>
  </si>
  <si>
    <t>K120</t>
  </si>
  <si>
    <t>KORUND normál P355</t>
  </si>
  <si>
    <t xml:space="preserve"> Provedení korund pro broušení běžných konstrukčních ocelí</t>
  </si>
  <si>
    <t>Tuhé plátno</t>
  </si>
  <si>
    <t>2000x75</t>
  </si>
  <si>
    <t>P355</t>
  </si>
  <si>
    <t>2000x150</t>
  </si>
  <si>
    <t>KORUND normál C230</t>
  </si>
  <si>
    <t>Měkké pružné plátno</t>
  </si>
  <si>
    <t>C230</t>
  </si>
  <si>
    <t>ZIRKON normál R204</t>
  </si>
  <si>
    <t>Provedení zirkon pro broušení konstrukčních, nerezových a legovaných ocelí a hliníku</t>
  </si>
  <si>
    <t>R204</t>
  </si>
  <si>
    <t>ZK713X</t>
  </si>
  <si>
    <t>2500x50</t>
  </si>
  <si>
    <t>2500x75</t>
  </si>
  <si>
    <t>KORUND keramický XK760X</t>
  </si>
  <si>
    <t>Provedení keramické zrno pro broušení nerezových a legovaných ocelí s vysokým výkonem</t>
  </si>
  <si>
    <t>XK760X</t>
  </si>
  <si>
    <t>KORUND keramický XK860X</t>
  </si>
  <si>
    <t>Provedení keramické zrno s přetěrem pro lepší odvod tepla pro broušení nerezových a legovaných ocelí s vysokým výkonem</t>
  </si>
  <si>
    <t>XK860X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</si>
</sst>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6"/>
      <name val="Times New Roman CE"/>
      <family val="1"/>
    </font>
    <font>
      <b/>
      <sz val="16"/>
      <name val="Times New Roman CE"/>
      <family val="1"/>
    </font>
    <font>
      <b/>
      <u val="single"/>
      <sz val="14"/>
      <name val="Times New Roman CE"/>
      <family val="1"/>
    </font>
    <font>
      <sz val="16"/>
      <color indexed="9"/>
      <name val="Times New Roman CE"/>
      <family val="1"/>
    </font>
    <font>
      <sz val="10"/>
      <color indexed="9"/>
      <name val="Arial CE"/>
      <family val="1"/>
    </font>
    <font>
      <sz val="8"/>
      <name val="Arial CE"/>
      <family val="1"/>
    </font>
    <font>
      <b/>
      <sz val="8"/>
      <name val="Arial CE"/>
      <family val="1"/>
    </font>
    <font>
      <sz val="8"/>
      <color indexed="9"/>
      <name val="Arial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Arial CE"/>
      <family val="1"/>
    </font>
    <font>
      <b/>
      <sz val="9"/>
      <name val="Arial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  <xf numFmtId="164" fontId="9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4" fontId="10" fillId="0" borderId="0" xfId="0" applyFont="1" applyAlignment="1">
      <alignment/>
    </xf>
    <xf numFmtId="164" fontId="11" fillId="0" borderId="1" xfId="0" applyFont="1" applyFill="1" applyBorder="1" applyAlignment="1">
      <alignment horizontal="left"/>
    </xf>
    <xf numFmtId="164" fontId="11" fillId="0" borderId="2" xfId="0" applyFont="1" applyFill="1" applyBorder="1" applyAlignment="1">
      <alignment/>
    </xf>
    <xf numFmtId="164" fontId="11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8" fillId="0" borderId="4" xfId="0" applyFont="1" applyBorder="1" applyAlignment="1">
      <alignment horizontal="center"/>
    </xf>
    <xf numFmtId="164" fontId="8" fillId="0" borderId="5" xfId="0" applyFont="1" applyBorder="1" applyAlignment="1">
      <alignment/>
    </xf>
    <xf numFmtId="164" fontId="9" fillId="0" borderId="5" xfId="0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13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/>
    </xf>
    <xf numFmtId="165" fontId="12" fillId="0" borderId="0" xfId="0" applyNumberFormat="1" applyFont="1" applyBorder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5" fontId="13" fillId="0" borderId="0" xfId="0" applyNumberFormat="1" applyFont="1" applyBorder="1" applyAlignment="1">
      <alignment horizontal="center"/>
    </xf>
    <xf numFmtId="165" fontId="13" fillId="0" borderId="8" xfId="0" applyNumberFormat="1" applyFont="1" applyBorder="1" applyAlignment="1">
      <alignment horizontal="center"/>
    </xf>
    <xf numFmtId="164" fontId="12" fillId="0" borderId="7" xfId="0" applyFont="1" applyBorder="1" applyAlignment="1">
      <alignment horizontal="center"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4" fontId="15" fillId="0" borderId="7" xfId="0" applyFont="1" applyBorder="1" applyAlignment="1">
      <alignment horizontal="center"/>
    </xf>
    <xf numFmtId="164" fontId="15" fillId="0" borderId="0" xfId="0" applyFont="1" applyBorder="1" applyAlignment="1">
      <alignment/>
    </xf>
    <xf numFmtId="164" fontId="16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165" fontId="16" fillId="0" borderId="8" xfId="0" applyNumberFormat="1" applyFont="1" applyBorder="1" applyAlignment="1">
      <alignment horizontal="center"/>
    </xf>
    <xf numFmtId="164" fontId="15" fillId="0" borderId="0" xfId="0" applyFont="1" applyAlignment="1">
      <alignment/>
    </xf>
    <xf numFmtId="164" fontId="17" fillId="0" borderId="9" xfId="0" applyFont="1" applyBorder="1" applyAlignment="1">
      <alignment horizontal="center"/>
    </xf>
    <xf numFmtId="164" fontId="17" fillId="0" borderId="10" xfId="0" applyFont="1" applyBorder="1" applyAlignment="1">
      <alignment/>
    </xf>
    <xf numFmtId="164" fontId="18" fillId="0" borderId="10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165" fontId="17" fillId="0" borderId="11" xfId="0" applyNumberFormat="1" applyFont="1" applyBorder="1" applyAlignment="1">
      <alignment horizontal="center"/>
    </xf>
    <xf numFmtId="164" fontId="17" fillId="0" borderId="0" xfId="0" applyFont="1" applyAlignment="1">
      <alignment/>
    </xf>
    <xf numFmtId="164" fontId="17" fillId="0" borderId="7" xfId="0" applyFont="1" applyBorder="1" applyAlignment="1">
      <alignment horizontal="center"/>
    </xf>
    <xf numFmtId="164" fontId="17" fillId="0" borderId="0" xfId="0" applyFont="1" applyBorder="1" applyAlignment="1">
      <alignment/>
    </xf>
    <xf numFmtId="164" fontId="18" fillId="0" borderId="0" xfId="0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 horizontal="left"/>
    </xf>
    <xf numFmtId="164" fontId="15" fillId="0" borderId="9" xfId="0" applyFont="1" applyBorder="1" applyAlignment="1">
      <alignment horizontal="center"/>
    </xf>
    <xf numFmtId="164" fontId="15" fillId="0" borderId="10" xfId="0" applyFont="1" applyBorder="1" applyAlignment="1">
      <alignment/>
    </xf>
    <xf numFmtId="164" fontId="19" fillId="0" borderId="10" xfId="0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165" fontId="16" fillId="0" borderId="11" xfId="0" applyNumberFormat="1" applyFont="1" applyBorder="1" applyAlignment="1">
      <alignment horizontal="center"/>
    </xf>
    <xf numFmtId="164" fontId="8" fillId="0" borderId="7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5" fontId="13" fillId="0" borderId="8" xfId="0" applyNumberFormat="1" applyFont="1" applyBorder="1" applyAlignment="1">
      <alignment/>
    </xf>
    <xf numFmtId="164" fontId="13" fillId="0" borderId="7" xfId="0" applyFont="1" applyBorder="1" applyAlignment="1">
      <alignment horizontal="center"/>
    </xf>
    <xf numFmtId="164" fontId="8" fillId="0" borderId="12" xfId="0" applyFont="1" applyBorder="1" applyAlignment="1">
      <alignment horizontal="center"/>
    </xf>
    <xf numFmtId="164" fontId="8" fillId="0" borderId="13" xfId="0" applyFont="1" applyBorder="1" applyAlignment="1">
      <alignment/>
    </xf>
    <xf numFmtId="164" fontId="9" fillId="0" borderId="13" xfId="0" applyFont="1" applyBorder="1" applyAlignment="1">
      <alignment horizontal="center"/>
    </xf>
    <xf numFmtId="165" fontId="8" fillId="0" borderId="13" xfId="0" applyNumberFormat="1" applyFont="1" applyBorder="1" applyAlignment="1">
      <alignment/>
    </xf>
    <xf numFmtId="165" fontId="8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15.875" style="2" customWidth="1"/>
    <col min="3" max="3" width="6.75390625" style="3" customWidth="1"/>
    <col min="4" max="11" width="12.75390625" style="4" customWidth="1"/>
    <col min="12" max="12" width="4.75390625" style="2" customWidth="1"/>
    <col min="13" max="16384" width="9.00390625" style="2" customWidth="1"/>
  </cols>
  <sheetData>
    <row r="1" spans="1:13" ht="19.5">
      <c r="A1" s="5"/>
      <c r="B1" s="6"/>
      <c r="C1" s="7"/>
      <c r="D1" s="8" t="s">
        <v>0</v>
      </c>
      <c r="E1" s="9"/>
      <c r="F1" s="9"/>
      <c r="G1" s="9"/>
      <c r="H1" s="9"/>
      <c r="I1" s="9"/>
      <c r="J1" s="9"/>
      <c r="K1" s="9"/>
      <c r="L1" s="10">
        <f>1.072</f>
        <v>1.072</v>
      </c>
      <c r="M1" s="11">
        <v>1.072</v>
      </c>
    </row>
    <row r="2" spans="1:13" s="13" customFormat="1" ht="10.5">
      <c r="A2" s="12"/>
      <c r="C2" s="14"/>
      <c r="D2" s="15"/>
      <c r="E2" s="15"/>
      <c r="F2" s="15"/>
      <c r="G2" s="15"/>
      <c r="H2" s="15"/>
      <c r="I2" s="15"/>
      <c r="J2" s="15"/>
      <c r="K2" s="15"/>
      <c r="M2" s="16">
        <v>1</v>
      </c>
    </row>
    <row r="3" spans="1:12" ht="12.75">
      <c r="A3" s="17" t="s">
        <v>1</v>
      </c>
      <c r="B3" s="18" t="s">
        <v>2</v>
      </c>
      <c r="C3" s="19"/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1" t="s">
        <v>10</v>
      </c>
      <c r="L3" s="22"/>
    </row>
    <row r="4" spans="1:11" s="13" customFormat="1" ht="10.5">
      <c r="A4" s="23"/>
      <c r="B4" s="24"/>
      <c r="C4" s="25"/>
      <c r="D4" s="26"/>
      <c r="E4" s="26"/>
      <c r="F4" s="26"/>
      <c r="G4" s="26"/>
      <c r="H4" s="26"/>
      <c r="I4" s="26"/>
      <c r="J4" s="26"/>
      <c r="K4" s="27"/>
    </row>
    <row r="5" spans="1:12" s="35" customFormat="1" ht="11.25">
      <c r="A5" s="28" t="s">
        <v>11</v>
      </c>
      <c r="B5" s="29"/>
      <c r="C5" s="30"/>
      <c r="D5" s="31" t="s">
        <v>12</v>
      </c>
      <c r="E5" s="32"/>
      <c r="F5" s="32"/>
      <c r="G5" s="32"/>
      <c r="H5" s="32"/>
      <c r="I5" s="32"/>
      <c r="J5" s="32"/>
      <c r="K5" s="33"/>
      <c r="L5" s="34"/>
    </row>
    <row r="6" spans="1:11" s="35" customFormat="1" ht="11.25">
      <c r="A6" s="28" t="s">
        <v>13</v>
      </c>
      <c r="B6" s="29"/>
      <c r="C6" s="30"/>
      <c r="D6" s="36"/>
      <c r="E6" s="36"/>
      <c r="F6" s="36"/>
      <c r="G6" s="36"/>
      <c r="H6" s="36"/>
      <c r="I6" s="36"/>
      <c r="J6" s="36"/>
      <c r="K6" s="37"/>
    </row>
    <row r="7" spans="1:12" s="35" customFormat="1" ht="11.25">
      <c r="A7" s="38"/>
      <c r="B7" s="39" t="s">
        <v>14</v>
      </c>
      <c r="C7" s="40" t="s">
        <v>15</v>
      </c>
      <c r="D7" s="32">
        <f>L1*122</f>
        <v>130.78400000000002</v>
      </c>
      <c r="E7" s="32">
        <f>L1*106</f>
        <v>113.632</v>
      </c>
      <c r="F7" s="32">
        <f>L1*89.2</f>
        <v>95.62240000000001</v>
      </c>
      <c r="G7" s="32">
        <f>L1*84.4</f>
        <v>90.47680000000001</v>
      </c>
      <c r="H7" s="32">
        <f>L1*79.2</f>
        <v>84.90240000000001</v>
      </c>
      <c r="I7" s="32">
        <f>L1*75.8</f>
        <v>81.2576</v>
      </c>
      <c r="J7" s="32">
        <f>L1*72.9</f>
        <v>78.14880000000001</v>
      </c>
      <c r="K7" s="33">
        <f>L1*69.6</f>
        <v>74.6112</v>
      </c>
      <c r="L7" s="34"/>
    </row>
    <row r="8" spans="1:12" s="35" customFormat="1" ht="11.25">
      <c r="A8" s="41"/>
      <c r="B8" s="42"/>
      <c r="C8" s="43"/>
      <c r="D8" s="44"/>
      <c r="E8" s="44"/>
      <c r="F8" s="44"/>
      <c r="G8" s="44"/>
      <c r="H8" s="44"/>
      <c r="I8" s="44"/>
      <c r="J8" s="44"/>
      <c r="K8" s="45"/>
      <c r="L8" s="46"/>
    </row>
    <row r="9" spans="1:12" s="35" customFormat="1" ht="11.25">
      <c r="A9" s="38"/>
      <c r="B9" s="39" t="s">
        <v>16</v>
      </c>
      <c r="C9" s="40" t="s">
        <v>15</v>
      </c>
      <c r="D9" s="32">
        <f>L1*240</f>
        <v>257.28000000000003</v>
      </c>
      <c r="E9" s="32">
        <f>L1*209</f>
        <v>224.048</v>
      </c>
      <c r="F9" s="32">
        <f>L1*176</f>
        <v>188.67200000000003</v>
      </c>
      <c r="G9" s="32">
        <f>L1*166</f>
        <v>177.952</v>
      </c>
      <c r="H9" s="32">
        <f>L1*156</f>
        <v>167.232</v>
      </c>
      <c r="I9" s="32">
        <f>L1*149</f>
        <v>159.728</v>
      </c>
      <c r="J9" s="32">
        <f>L1*143</f>
        <v>153.29600000000002</v>
      </c>
      <c r="K9" s="33">
        <f>L1*136</f>
        <v>145.792</v>
      </c>
      <c r="L9" s="34"/>
    </row>
    <row r="10" spans="1:12" s="13" customFormat="1" ht="10.5">
      <c r="A10" s="47"/>
      <c r="B10" s="48"/>
      <c r="C10" s="49"/>
      <c r="D10" s="50"/>
      <c r="E10" s="50"/>
      <c r="F10" s="50"/>
      <c r="G10" s="50"/>
      <c r="H10" s="50"/>
      <c r="I10" s="50"/>
      <c r="J10" s="50"/>
      <c r="K10" s="51"/>
      <c r="L10" s="52"/>
    </row>
    <row r="11" spans="1:12" s="13" customFormat="1" ht="10.5">
      <c r="A11" s="53"/>
      <c r="B11" s="54"/>
      <c r="C11" s="55"/>
      <c r="D11" s="56"/>
      <c r="E11" s="56"/>
      <c r="F11" s="56"/>
      <c r="G11" s="56"/>
      <c r="H11" s="56"/>
      <c r="I11" s="56"/>
      <c r="J11" s="56"/>
      <c r="K11" s="57"/>
      <c r="L11" s="52"/>
    </row>
    <row r="12" spans="1:12" s="35" customFormat="1" ht="11.25">
      <c r="A12" s="28" t="s">
        <v>17</v>
      </c>
      <c r="B12" s="39"/>
      <c r="C12" s="40"/>
      <c r="D12" s="31" t="s">
        <v>12</v>
      </c>
      <c r="E12" s="32"/>
      <c r="F12" s="32"/>
      <c r="G12" s="32"/>
      <c r="H12" s="32"/>
      <c r="I12" s="32"/>
      <c r="J12" s="32"/>
      <c r="K12" s="33"/>
      <c r="L12" s="34"/>
    </row>
    <row r="13" spans="1:12" s="35" customFormat="1" ht="11.25">
      <c r="A13" s="28" t="s">
        <v>18</v>
      </c>
      <c r="B13" s="42"/>
      <c r="C13" s="40"/>
      <c r="D13" s="58"/>
      <c r="E13" s="58"/>
      <c r="F13" s="58"/>
      <c r="G13" s="58"/>
      <c r="H13" s="58"/>
      <c r="I13" s="58"/>
      <c r="J13" s="58"/>
      <c r="K13" s="59"/>
      <c r="L13" s="46"/>
    </row>
    <row r="14" spans="1:12" s="35" customFormat="1" ht="11.25">
      <c r="A14" s="38"/>
      <c r="B14" s="39" t="s">
        <v>14</v>
      </c>
      <c r="C14" s="40" t="s">
        <v>19</v>
      </c>
      <c r="D14" s="32">
        <f>L1*0</f>
        <v>0</v>
      </c>
      <c r="E14" s="32">
        <f>L1*0</f>
        <v>0</v>
      </c>
      <c r="F14" s="32">
        <f>L1*0</f>
        <v>0</v>
      </c>
      <c r="G14" s="32">
        <f>L1*0</f>
        <v>0</v>
      </c>
      <c r="H14" s="32">
        <f>L1*59.1</f>
        <v>63.3552</v>
      </c>
      <c r="I14" s="32">
        <f>L1*57.5</f>
        <v>61.64</v>
      </c>
      <c r="J14" s="32">
        <f>L1*55.9</f>
        <v>59.924800000000005</v>
      </c>
      <c r="K14" s="33">
        <f>L1*54.4</f>
        <v>58.3168</v>
      </c>
      <c r="L14" s="34"/>
    </row>
    <row r="15" spans="1:12" s="35" customFormat="1" ht="11.25">
      <c r="A15" s="41"/>
      <c r="B15" s="42"/>
      <c r="C15" s="40"/>
      <c r="D15" s="58"/>
      <c r="E15" s="58"/>
      <c r="F15" s="58"/>
      <c r="G15" s="58"/>
      <c r="H15" s="58"/>
      <c r="I15" s="58"/>
      <c r="J15" s="58"/>
      <c r="K15" s="59"/>
      <c r="L15" s="46"/>
    </row>
    <row r="16" spans="1:12" s="35" customFormat="1" ht="11.25">
      <c r="A16" s="38"/>
      <c r="B16" s="39" t="s">
        <v>16</v>
      </c>
      <c r="C16" s="40" t="s">
        <v>19</v>
      </c>
      <c r="D16" s="32">
        <f>L1*0</f>
        <v>0</v>
      </c>
      <c r="E16" s="32">
        <f>L1*0</f>
        <v>0</v>
      </c>
      <c r="F16" s="32">
        <f>L1*0</f>
        <v>0</v>
      </c>
      <c r="G16" s="32">
        <f>L1*0</f>
        <v>0</v>
      </c>
      <c r="H16" s="32">
        <f>L1*115</f>
        <v>123.28</v>
      </c>
      <c r="I16" s="32">
        <f>L1*112</f>
        <v>120.06400000000001</v>
      </c>
      <c r="J16" s="32">
        <f>L1*109</f>
        <v>116.84800000000001</v>
      </c>
      <c r="K16" s="33">
        <f>L1*106</f>
        <v>113.632</v>
      </c>
      <c r="L16" s="34"/>
    </row>
    <row r="17" spans="1:12" s="13" customFormat="1" ht="10.5">
      <c r="A17" s="47"/>
      <c r="B17" s="48"/>
      <c r="C17" s="49"/>
      <c r="D17" s="50"/>
      <c r="E17" s="50"/>
      <c r="F17" s="50"/>
      <c r="G17" s="50"/>
      <c r="H17" s="50"/>
      <c r="I17" s="50"/>
      <c r="J17" s="50"/>
      <c r="K17" s="51"/>
      <c r="L17" s="52"/>
    </row>
    <row r="18" spans="1:12" s="13" customFormat="1" ht="10.5">
      <c r="A18" s="53"/>
      <c r="B18" s="54"/>
      <c r="C18" s="55"/>
      <c r="D18" s="56"/>
      <c r="E18" s="56"/>
      <c r="F18" s="56"/>
      <c r="G18" s="56"/>
      <c r="H18" s="56"/>
      <c r="I18" s="56"/>
      <c r="J18" s="56"/>
      <c r="K18" s="57"/>
      <c r="L18" s="52"/>
    </row>
    <row r="19" spans="1:12" s="35" customFormat="1" ht="11.25">
      <c r="A19" s="28" t="s">
        <v>20</v>
      </c>
      <c r="B19" s="29"/>
      <c r="C19" s="30"/>
      <c r="D19" s="31" t="s">
        <v>21</v>
      </c>
      <c r="E19" s="32"/>
      <c r="F19" s="32"/>
      <c r="G19" s="32"/>
      <c r="H19" s="32"/>
      <c r="I19" s="32"/>
      <c r="J19" s="32"/>
      <c r="K19" s="33"/>
      <c r="L19" s="34"/>
    </row>
    <row r="20" spans="1:12" s="35" customFormat="1" ht="11.25">
      <c r="A20" s="28" t="s">
        <v>13</v>
      </c>
      <c r="B20" s="42"/>
      <c r="C20" s="40"/>
      <c r="D20" s="58"/>
      <c r="E20" s="58"/>
      <c r="F20" s="58"/>
      <c r="G20" s="58"/>
      <c r="H20" s="58"/>
      <c r="I20" s="58"/>
      <c r="J20" s="58"/>
      <c r="K20" s="59"/>
      <c r="L20" s="46"/>
    </row>
    <row r="21" spans="1:12" s="35" customFormat="1" ht="11.25">
      <c r="A21" s="38"/>
      <c r="B21" s="39" t="s">
        <v>14</v>
      </c>
      <c r="C21" s="40" t="s">
        <v>22</v>
      </c>
      <c r="D21" s="32">
        <f>L1*159</f>
        <v>170.448</v>
      </c>
      <c r="E21" s="32">
        <f>L1*134</f>
        <v>143.648</v>
      </c>
      <c r="F21" s="32">
        <f>L1*120</f>
        <v>128.64000000000001</v>
      </c>
      <c r="G21" s="32">
        <f>L1*109</f>
        <v>116.84800000000001</v>
      </c>
      <c r="H21" s="32">
        <f>L1*105</f>
        <v>112.56</v>
      </c>
      <c r="I21" s="32">
        <f>L1*98.2</f>
        <v>105.27040000000001</v>
      </c>
      <c r="J21" s="32">
        <f>L1*92.5</f>
        <v>99.16000000000001</v>
      </c>
      <c r="K21" s="33">
        <f>L1*91.1</f>
        <v>97.6592</v>
      </c>
      <c r="L21" s="34"/>
    </row>
    <row r="22" spans="1:12" s="35" customFormat="1" ht="11.25">
      <c r="A22" s="41"/>
      <c r="B22" s="42"/>
      <c r="C22" s="60" t="s">
        <v>23</v>
      </c>
      <c r="D22" s="44">
        <f>L1*146</f>
        <v>156.512</v>
      </c>
      <c r="E22" s="44">
        <f>L1*131</f>
        <v>140.43200000000002</v>
      </c>
      <c r="F22" s="44">
        <f>L1*113</f>
        <v>121.13600000000001</v>
      </c>
      <c r="G22" s="44">
        <f>L1*106</f>
        <v>113.632</v>
      </c>
      <c r="H22" s="44">
        <f>L1*90.8</f>
        <v>97.33760000000001</v>
      </c>
      <c r="I22" s="44">
        <f>L1*83.5</f>
        <v>89.512</v>
      </c>
      <c r="J22" s="44">
        <f>L1*83.5</f>
        <v>89.512</v>
      </c>
      <c r="K22" s="45">
        <f>L1*83.5</f>
        <v>89.512</v>
      </c>
      <c r="L22" s="46"/>
    </row>
    <row r="23" spans="1:12" s="35" customFormat="1" ht="11.25">
      <c r="A23" s="38"/>
      <c r="B23" s="39" t="s">
        <v>16</v>
      </c>
      <c r="C23" s="40" t="s">
        <v>22</v>
      </c>
      <c r="D23" s="32">
        <f>L1*314</f>
        <v>336.608</v>
      </c>
      <c r="E23" s="32">
        <f>L1*264</f>
        <v>283.00800000000004</v>
      </c>
      <c r="F23" s="32">
        <f>L1*236</f>
        <v>252.99200000000002</v>
      </c>
      <c r="G23" s="32">
        <f>L1*214</f>
        <v>229.40800000000002</v>
      </c>
      <c r="H23" s="32">
        <f>L1*206</f>
        <v>220.83200000000002</v>
      </c>
      <c r="I23" s="32">
        <f>L1*194</f>
        <v>207.96800000000002</v>
      </c>
      <c r="J23" s="32">
        <f>L1*182</f>
        <v>195.104</v>
      </c>
      <c r="K23" s="33">
        <f>L1*179</f>
        <v>191.888</v>
      </c>
      <c r="L23" s="34"/>
    </row>
    <row r="24" spans="1:12" s="35" customFormat="1" ht="11.25">
      <c r="A24" s="41"/>
      <c r="B24" s="42"/>
      <c r="C24" s="60" t="s">
        <v>23</v>
      </c>
      <c r="D24" s="44">
        <f>L1*289</f>
        <v>309.808</v>
      </c>
      <c r="E24" s="44">
        <f>L1*260</f>
        <v>278.72</v>
      </c>
      <c r="F24" s="44">
        <f>L1*223</f>
        <v>239.056</v>
      </c>
      <c r="G24" s="44">
        <f>L1*208</f>
        <v>222.976</v>
      </c>
      <c r="H24" s="44">
        <f>L1*179</f>
        <v>191.888</v>
      </c>
      <c r="I24" s="44">
        <f>L1*164</f>
        <v>175.80800000000002</v>
      </c>
      <c r="J24" s="44">
        <f>L1*164</f>
        <v>175.80800000000002</v>
      </c>
      <c r="K24" s="45">
        <f>L1*164</f>
        <v>175.80800000000002</v>
      </c>
      <c r="L24" s="46"/>
    </row>
    <row r="25" spans="1:12" s="35" customFormat="1" ht="11.25">
      <c r="A25" s="41"/>
      <c r="B25" s="39" t="s">
        <v>24</v>
      </c>
      <c r="C25" s="40" t="s">
        <v>22</v>
      </c>
      <c r="D25" s="32">
        <f>L1*138</f>
        <v>147.936</v>
      </c>
      <c r="E25" s="32">
        <f>L1*117</f>
        <v>125.424</v>
      </c>
      <c r="F25" s="32">
        <f>L1*105</f>
        <v>112.56</v>
      </c>
      <c r="G25" s="32">
        <f>L1*95.7</f>
        <v>102.5904</v>
      </c>
      <c r="H25" s="32">
        <f>L1*92.6</f>
        <v>99.2672</v>
      </c>
      <c r="I25" s="32">
        <f>L1*87.3</f>
        <v>93.5856</v>
      </c>
      <c r="J25" s="32">
        <f>L1*82.6</f>
        <v>88.5472</v>
      </c>
      <c r="K25" s="33">
        <f>L1*81.4</f>
        <v>87.26080000000002</v>
      </c>
      <c r="L25" s="46"/>
    </row>
    <row r="26" spans="1:12" s="35" customFormat="1" ht="11.25">
      <c r="A26" s="41"/>
      <c r="B26" s="39"/>
      <c r="C26" s="40"/>
      <c r="D26" s="58"/>
      <c r="E26" s="58"/>
      <c r="F26" s="58"/>
      <c r="G26" s="58"/>
      <c r="H26" s="58"/>
      <c r="I26" s="58"/>
      <c r="J26" s="58"/>
      <c r="K26" s="59"/>
      <c r="L26" s="46"/>
    </row>
    <row r="27" spans="1:12" s="35" customFormat="1" ht="11.25">
      <c r="A27" s="41"/>
      <c r="B27" s="39" t="s">
        <v>25</v>
      </c>
      <c r="C27" s="40" t="s">
        <v>22</v>
      </c>
      <c r="D27" s="32">
        <f>L1*200</f>
        <v>214.4</v>
      </c>
      <c r="E27" s="32">
        <f>L1*169</f>
        <v>181.168</v>
      </c>
      <c r="F27" s="32">
        <f>L1*151</f>
        <v>161.872</v>
      </c>
      <c r="G27" s="32">
        <f>L1*137</f>
        <v>146.864</v>
      </c>
      <c r="H27" s="32">
        <f>L1*133</f>
        <v>142.57600000000002</v>
      </c>
      <c r="I27" s="32">
        <f>L1*125</f>
        <v>134</v>
      </c>
      <c r="J27" s="32">
        <f>L1*118</f>
        <v>126.49600000000001</v>
      </c>
      <c r="K27" s="33">
        <f>L1*116</f>
        <v>124.352</v>
      </c>
      <c r="L27" s="46"/>
    </row>
    <row r="28" spans="1:12" s="13" customFormat="1" ht="10.5">
      <c r="A28" s="47"/>
      <c r="B28" s="48"/>
      <c r="C28" s="49"/>
      <c r="D28" s="50"/>
      <c r="E28" s="50"/>
      <c r="F28" s="50"/>
      <c r="G28" s="50"/>
      <c r="H28" s="50"/>
      <c r="I28" s="50"/>
      <c r="J28" s="50"/>
      <c r="K28" s="51"/>
      <c r="L28" s="52"/>
    </row>
    <row r="29" spans="1:12" s="13" customFormat="1" ht="10.5">
      <c r="A29" s="53"/>
      <c r="B29" s="54"/>
      <c r="C29" s="55"/>
      <c r="D29" s="56"/>
      <c r="E29" s="56"/>
      <c r="F29" s="56"/>
      <c r="G29" s="56"/>
      <c r="H29" s="56"/>
      <c r="I29" s="56"/>
      <c r="J29" s="56"/>
      <c r="K29" s="57"/>
      <c r="L29" s="52"/>
    </row>
    <row r="30" spans="1:12" s="35" customFormat="1" ht="11.25">
      <c r="A30" s="28" t="s">
        <v>26</v>
      </c>
      <c r="B30" s="39"/>
      <c r="C30" s="40"/>
      <c r="D30" s="61" t="s">
        <v>27</v>
      </c>
      <c r="E30" s="32"/>
      <c r="F30" s="32"/>
      <c r="G30" s="32"/>
      <c r="H30" s="32"/>
      <c r="I30" s="32"/>
      <c r="J30" s="32"/>
      <c r="K30" s="33"/>
      <c r="L30" s="34"/>
    </row>
    <row r="31" spans="1:12" s="35" customFormat="1" ht="11.25">
      <c r="A31" s="28" t="s">
        <v>13</v>
      </c>
      <c r="B31" s="42"/>
      <c r="C31" s="40"/>
      <c r="D31" s="58"/>
      <c r="E31" s="58"/>
      <c r="F31" s="58"/>
      <c r="G31" s="58"/>
      <c r="H31" s="58"/>
      <c r="I31" s="58"/>
      <c r="J31" s="58"/>
      <c r="K31" s="59"/>
      <c r="L31" s="46"/>
    </row>
    <row r="32" spans="1:12" s="35" customFormat="1" ht="11.25">
      <c r="A32" s="38"/>
      <c r="B32" s="39" t="s">
        <v>14</v>
      </c>
      <c r="C32" s="40" t="s">
        <v>28</v>
      </c>
      <c r="D32" s="32">
        <f>M1*244</f>
        <v>261.56800000000004</v>
      </c>
      <c r="E32" s="32">
        <f>M1*206</f>
        <v>220.83200000000002</v>
      </c>
      <c r="F32" s="32">
        <f>M1*184</f>
        <v>197.24800000000002</v>
      </c>
      <c r="G32" s="32">
        <f>M1*168</f>
        <v>180.096</v>
      </c>
      <c r="H32" s="32">
        <f>M1*135</f>
        <v>144.72</v>
      </c>
      <c r="I32" s="32">
        <f>M1*119</f>
        <v>127.56800000000001</v>
      </c>
      <c r="J32" s="32">
        <f>M1*113</f>
        <v>121.13600000000001</v>
      </c>
      <c r="K32" s="33">
        <f>M1*113</f>
        <v>121.13600000000001</v>
      </c>
      <c r="L32" s="34"/>
    </row>
    <row r="33" spans="1:12" s="35" customFormat="1" ht="11.25">
      <c r="A33" s="41"/>
      <c r="B33" s="42"/>
      <c r="C33" s="60"/>
      <c r="D33" s="44"/>
      <c r="E33" s="44"/>
      <c r="F33" s="44"/>
      <c r="G33" s="44"/>
      <c r="H33" s="44"/>
      <c r="I33" s="44"/>
      <c r="J33" s="44"/>
      <c r="K33" s="45"/>
      <c r="L33" s="46"/>
    </row>
    <row r="34" spans="1:12" s="35" customFormat="1" ht="11.25">
      <c r="A34" s="38"/>
      <c r="B34" s="39" t="s">
        <v>16</v>
      </c>
      <c r="C34" s="40" t="s">
        <v>28</v>
      </c>
      <c r="D34" s="32">
        <f>M1*484</f>
        <v>518.8480000000001</v>
      </c>
      <c r="E34" s="32">
        <f>M1*408</f>
        <v>437.37600000000003</v>
      </c>
      <c r="F34" s="32">
        <f>M1*364</f>
        <v>390.208</v>
      </c>
      <c r="G34" s="32">
        <f>M1*332</f>
        <v>355.904</v>
      </c>
      <c r="H34" s="32">
        <f>M1*267</f>
        <v>286.224</v>
      </c>
      <c r="I34" s="32">
        <f>M1*234</f>
        <v>250.848</v>
      </c>
      <c r="J34" s="32">
        <f>M1*223</f>
        <v>239.056</v>
      </c>
      <c r="K34" s="33">
        <f>M1*223</f>
        <v>239.056</v>
      </c>
      <c r="L34" s="34"/>
    </row>
    <row r="35" spans="1:12" s="35" customFormat="1" ht="11.25">
      <c r="A35" s="62"/>
      <c r="B35" s="63"/>
      <c r="C35" s="64"/>
      <c r="D35" s="65"/>
      <c r="E35" s="65"/>
      <c r="F35" s="65"/>
      <c r="G35" s="65"/>
      <c r="H35" s="65"/>
      <c r="I35" s="65"/>
      <c r="J35" s="65"/>
      <c r="K35" s="66"/>
      <c r="L35" s="46"/>
    </row>
    <row r="36" spans="1:11" s="13" customFormat="1" ht="10.5">
      <c r="A36" s="67"/>
      <c r="B36" s="68"/>
      <c r="C36" s="69"/>
      <c r="D36" s="70"/>
      <c r="E36" s="70"/>
      <c r="F36" s="70"/>
      <c r="G36" s="70"/>
      <c r="H36" s="70"/>
      <c r="I36" s="70"/>
      <c r="J36" s="70"/>
      <c r="K36" s="71"/>
    </row>
    <row r="37" spans="1:11" s="35" customFormat="1" ht="11.25">
      <c r="A37" s="28" t="s">
        <v>29</v>
      </c>
      <c r="B37" s="29"/>
      <c r="C37" s="30"/>
      <c r="D37" s="61" t="s">
        <v>30</v>
      </c>
      <c r="E37" s="72"/>
      <c r="F37" s="72"/>
      <c r="G37" s="72"/>
      <c r="H37" s="72"/>
      <c r="I37" s="72"/>
      <c r="J37" s="72"/>
      <c r="K37" s="73"/>
    </row>
    <row r="38" spans="1:11" s="35" customFormat="1" ht="11.25">
      <c r="A38" s="28" t="s">
        <v>13</v>
      </c>
      <c r="B38" s="29"/>
      <c r="C38" s="30"/>
      <c r="D38" s="72"/>
      <c r="E38" s="72"/>
      <c r="F38" s="72"/>
      <c r="G38" s="72"/>
      <c r="H38" s="72"/>
      <c r="I38" s="72"/>
      <c r="J38" s="72"/>
      <c r="K38" s="73"/>
    </row>
    <row r="39" spans="1:11" s="35" customFormat="1" ht="11.25">
      <c r="A39" s="74"/>
      <c r="B39" s="39" t="s">
        <v>14</v>
      </c>
      <c r="C39" s="40" t="s">
        <v>31</v>
      </c>
      <c r="D39" s="32">
        <f>L1*267</f>
        <v>286.224</v>
      </c>
      <c r="E39" s="32">
        <f>L1*225</f>
        <v>241.20000000000002</v>
      </c>
      <c r="F39" s="32">
        <f>L1*201</f>
        <v>215.472</v>
      </c>
      <c r="G39" s="32">
        <f>L1*183</f>
        <v>196.17600000000002</v>
      </c>
      <c r="H39" s="32">
        <f>L1*148</f>
        <v>158.656</v>
      </c>
      <c r="I39" s="32">
        <f>L1*130</f>
        <v>139.36</v>
      </c>
      <c r="J39" s="32">
        <f>L1*124</f>
        <v>132.928</v>
      </c>
      <c r="K39" s="33">
        <f>L1*124</f>
        <v>132.928</v>
      </c>
    </row>
    <row r="40" spans="1:11" s="35" customFormat="1" ht="11.25">
      <c r="A40" s="74"/>
      <c r="B40" s="29"/>
      <c r="C40" s="30"/>
      <c r="D40" s="36"/>
      <c r="E40" s="36"/>
      <c r="F40" s="36"/>
      <c r="G40" s="36"/>
      <c r="H40" s="36"/>
      <c r="I40" s="36"/>
      <c r="J40" s="36"/>
      <c r="K40" s="37"/>
    </row>
    <row r="41" spans="1:11" s="35" customFormat="1" ht="11.25">
      <c r="A41" s="74"/>
      <c r="B41" s="39" t="s">
        <v>16</v>
      </c>
      <c r="C41" s="40" t="s">
        <v>31</v>
      </c>
      <c r="D41" s="32">
        <f>L1*530</f>
        <v>568.1600000000001</v>
      </c>
      <c r="E41" s="32">
        <f>L1*447</f>
        <v>479.184</v>
      </c>
      <c r="F41" s="32">
        <f>L1*399</f>
        <v>427.728</v>
      </c>
      <c r="G41" s="32">
        <f>L1*363</f>
        <v>389.136</v>
      </c>
      <c r="H41" s="32">
        <f>L1*292</f>
        <v>313.024</v>
      </c>
      <c r="I41" s="32">
        <f>L1*256</f>
        <v>274.432</v>
      </c>
      <c r="J41" s="32">
        <f>L1*244</f>
        <v>261.56800000000004</v>
      </c>
      <c r="K41" s="33">
        <f>L1*244</f>
        <v>261.56800000000004</v>
      </c>
    </row>
    <row r="42" spans="1:11" s="13" customFormat="1" ht="10.5">
      <c r="A42" s="75"/>
      <c r="B42" s="76"/>
      <c r="C42" s="77"/>
      <c r="D42" s="78"/>
      <c r="E42" s="78"/>
      <c r="F42" s="78"/>
      <c r="G42" s="78"/>
      <c r="H42" s="78"/>
      <c r="I42" s="78"/>
      <c r="J42" s="78"/>
      <c r="K42" s="79"/>
    </row>
  </sheetData>
  <printOptions horizontalCentered="1" verticalCentered="1"/>
  <pageMargins left="0.5902777777777778" right="0.5902777777777778" top="0.43541666666666673" bottom="0.43333333333333335" header="0.11805555555555557" footer="0.5118055555555556"/>
  <pageSetup horizontalDpi="300" verticalDpi="300" orientation="landscape" paperSize="9"/>
  <headerFooter alignWithMargins="0">
    <oddHeader>&amp;RCeník brusných pásů pro rok 2010
Všechny ceny zde uvedené jsou bez 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Pešina</dc:creator>
  <cp:keywords/>
  <dc:description/>
  <cp:lastModifiedBy>Tomáš Pešina</cp:lastModifiedBy>
  <cp:lastPrinted>2003-12-12T07:55:48Z</cp:lastPrinted>
  <dcterms:created xsi:type="dcterms:W3CDTF">1998-08-17T12:32:10Z</dcterms:created>
  <dcterms:modified xsi:type="dcterms:W3CDTF">2010-01-07T06:54:45Z</dcterms:modified>
  <cp:category/>
  <cp:version/>
  <cp:contentType/>
  <cp:contentStatus/>
  <cp:revision>8</cp:revision>
</cp:coreProperties>
</file>